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23256" windowHeight="11928"/>
  </bookViews>
  <sheets>
    <sheet name="Лист1" sheetId="1" r:id="rId1"/>
  </sheets>
  <definedNames>
    <definedName name="_xlnm._FilterDatabase" localSheetId="0" hidden="1">Лист1!$A$2:$O$29</definedName>
    <definedName name="_xlnm.Print_Titles" localSheetId="0">Лист1!$2:$3</definedName>
  </definedNames>
  <calcPr calcId="145621"/>
</workbook>
</file>

<file path=xl/calcChain.xml><?xml version="1.0" encoding="utf-8"?>
<calcChain xmlns="http://schemas.openxmlformats.org/spreadsheetml/2006/main">
  <c r="I6" i="1" l="1"/>
  <c r="M8" i="1" l="1"/>
  <c r="I4" i="1"/>
  <c r="M22" i="1"/>
  <c r="M28" i="1"/>
  <c r="M27" i="1"/>
  <c r="M26" i="1"/>
  <c r="M25" i="1"/>
  <c r="M24" i="1"/>
  <c r="M23" i="1"/>
  <c r="M21" i="1"/>
  <c r="M20" i="1"/>
  <c r="M19" i="1"/>
  <c r="M18" i="1"/>
  <c r="M17" i="1"/>
  <c r="M16" i="1"/>
  <c r="J16" i="1" s="1"/>
  <c r="M15" i="1"/>
  <c r="M14" i="1"/>
  <c r="M13" i="1"/>
  <c r="M12" i="1"/>
  <c r="M11" i="1"/>
  <c r="M10" i="1"/>
  <c r="M9" i="1"/>
  <c r="M7" i="1"/>
  <c r="M6" i="1"/>
  <c r="M5" i="1"/>
  <c r="M4" i="1"/>
  <c r="J4" i="1" s="1"/>
  <c r="J6" i="1" l="1"/>
  <c r="L29" i="1"/>
  <c r="M29" i="1"/>
  <c r="J22" i="1"/>
  <c r="J20" i="1"/>
  <c r="J18" i="1"/>
  <c r="J12" i="1"/>
  <c r="J14" i="1" l="1"/>
  <c r="I14" i="1" s="1"/>
  <c r="J28" i="1" l="1"/>
  <c r="J27" i="1"/>
  <c r="J26" i="1"/>
  <c r="J25" i="1"/>
  <c r="J24" i="1"/>
  <c r="J23" i="1"/>
  <c r="J21" i="1"/>
  <c r="J19" i="1"/>
  <c r="J17" i="1"/>
  <c r="J15" i="1"/>
  <c r="I15" i="1" s="1"/>
  <c r="J13" i="1"/>
  <c r="J11" i="1"/>
  <c r="J10" i="1"/>
  <c r="J9" i="1"/>
  <c r="J8" i="1"/>
  <c r="J7" i="1"/>
  <c r="J5" i="1"/>
  <c r="J29" i="1" l="1"/>
</calcChain>
</file>

<file path=xl/sharedStrings.xml><?xml version="1.0" encoding="utf-8"?>
<sst xmlns="http://schemas.openxmlformats.org/spreadsheetml/2006/main" count="204" uniqueCount="119">
  <si>
    <t>Наименование объекта</t>
  </si>
  <si>
    <t>Вид работ</t>
  </si>
  <si>
    <t>Форма собственности</t>
  </si>
  <si>
    <t>Место расположения объекта, строительный адрес объекта</t>
  </si>
  <si>
    <t>Сроки реализации</t>
  </si>
  <si>
    <t>Мощность объекта</t>
  </si>
  <si>
    <t>Степень готовности</t>
  </si>
  <si>
    <t>Всего</t>
  </si>
  <si>
    <t>Федеральный бюджет</t>
  </si>
  <si>
    <t>Областной бюджет</t>
  </si>
  <si>
    <t>Местный бюджет</t>
  </si>
  <si>
    <t>Муниципальная</t>
  </si>
  <si>
    <t>№ п/п</t>
  </si>
  <si>
    <t>Внебюджетные средства</t>
  </si>
  <si>
    <t>Примечание</t>
  </si>
  <si>
    <t>Потребность в финансиро вании, млн. руб.</t>
  </si>
  <si>
    <t>Объем инвестиций, млн. руб.</t>
  </si>
  <si>
    <t>5.</t>
  </si>
  <si>
    <t>6.</t>
  </si>
  <si>
    <t>7.</t>
  </si>
  <si>
    <t>8.</t>
  </si>
  <si>
    <t>9.</t>
  </si>
  <si>
    <t>10.</t>
  </si>
  <si>
    <t>Строительство берегоукрепительного сооружения вдоль берега реки Китой в районе СНТ "Ясная Поляна"</t>
  </si>
  <si>
    <t>Строительство автомобильной дороги общего пользования местного значения из деревни Зуй в поселок Мегет в объезд существующего кладбища</t>
  </si>
  <si>
    <t>Строительство автомобильных дорог к земельным участкам для многодетных семей в поселке Стеклянка (Мегетская территория)</t>
  </si>
  <si>
    <t xml:space="preserve">Строительство автомобильного путепровода с подъездными путями (автодорога), расположенного по адресу: Иркутская область, Ангарский городской округ, поселок Мегет </t>
  </si>
  <si>
    <t>Строительство автомобильных дорог к земельным участкам для многодетных семей в селе Савватеевка</t>
  </si>
  <si>
    <t>Строительство дорог южной жилой застройки села Одинск</t>
  </si>
  <si>
    <t>Строительство автомобильных дорог к земельным участкам для многодетных семей в  городе Ангарске</t>
  </si>
  <si>
    <t xml:space="preserve">Устройство тротуаров в городе Ангарске </t>
  </si>
  <si>
    <t>Строительство и реконструкция второй полосы улицы Чайковского на участке от улицы Институтская до проспекта Ленинградский в городе Ангарске</t>
  </si>
  <si>
    <t>Строительство и реконструкция второй полосы Ленинградского проспекта на участке от улицы Чайковского до улицы Космонавтов в городе Ангарске</t>
  </si>
  <si>
    <t>Строительство и реконструкция второй полосы улицы Социалистическая на участке от улицы Коминтерна до улицы Декабристов в городе Ангарске</t>
  </si>
  <si>
    <t>Строительство и реконструкция второй полосы улицы Космонавтов на участке от Ленинградского проспекта до улицы Алешина в городе Ангарске</t>
  </si>
  <si>
    <t>Строительство двух ниток водопровода от Ангарского промышленного района (водоочистные сооружения города Ангарска) до сети водоснабжения поселка Мегет</t>
  </si>
  <si>
    <t>2021</t>
  </si>
  <si>
    <t>Устройство сетей водоснабжения к земельным участкам для многодетных семей в городе Ангарске</t>
  </si>
  <si>
    <t>2019</t>
  </si>
  <si>
    <t>Строительство подземного водозабора (Китойское месторождение) и водовода от водозабора до города Ангарска</t>
  </si>
  <si>
    <t>Строительство локальных очистных сооружений для ливневой канализации на территории города Ангарска</t>
  </si>
  <si>
    <t>2020</t>
  </si>
  <si>
    <t>Реконструкция канализационных очистных сооружений в селе Савватеевка</t>
  </si>
  <si>
    <t xml:space="preserve"> Заказчик *</t>
  </si>
  <si>
    <t>1.</t>
  </si>
  <si>
    <t>2.</t>
  </si>
  <si>
    <t>3.</t>
  </si>
  <si>
    <t>4.</t>
  </si>
  <si>
    <t xml:space="preserve">строительство </t>
  </si>
  <si>
    <t>строительство</t>
  </si>
  <si>
    <t>проектирование</t>
  </si>
  <si>
    <t>МКУ "СМХ"</t>
  </si>
  <si>
    <t>проектирова ние</t>
  </si>
  <si>
    <t xml:space="preserve"> строительство </t>
  </si>
  <si>
    <t xml:space="preserve"> МКУ"СМХ"</t>
  </si>
  <si>
    <t>вдоль берега реки Китой в районе СНТ "Ясная Поляна"</t>
  </si>
  <si>
    <t>поселок Мегет</t>
  </si>
  <si>
    <t xml:space="preserve"> Мегетская территория</t>
  </si>
  <si>
    <t>село Савватеевка</t>
  </si>
  <si>
    <t>село Одинск</t>
  </si>
  <si>
    <t xml:space="preserve"> УКСЖКХТиС </t>
  </si>
  <si>
    <t>2019 2021</t>
  </si>
  <si>
    <t>ул. Трактовая, ул. Преображен   ская</t>
  </si>
  <si>
    <t xml:space="preserve">256,259 квартал </t>
  </si>
  <si>
    <t xml:space="preserve"> 2021</t>
  </si>
  <si>
    <t>вторая полоса улицы Чайковского на участке от улицы Институтская до проспекта Ленинградский</t>
  </si>
  <si>
    <t>МКУ"СМХ"</t>
  </si>
  <si>
    <t>вторая полоса Ленинградского проспекта на участке от улицы Чайковского до улицы Космонавтов</t>
  </si>
  <si>
    <t xml:space="preserve">вторая полоса улицы Социалистическая на участке от улицы Коминтерна до улицы Декабристов </t>
  </si>
  <si>
    <t>вторая полоса улицы Космонавтов на участке от Ленинградского проспекта до улицы Алешина</t>
  </si>
  <si>
    <t xml:space="preserve"> от АПР г. Ангарска до сетей п. Мегет </t>
  </si>
  <si>
    <t xml:space="preserve">УКСЖКХТиС </t>
  </si>
  <si>
    <t xml:space="preserve">259 квартал </t>
  </si>
  <si>
    <t>Китойское месторождение</t>
  </si>
  <si>
    <t>локальные очистные сооружения в г. Ангарске</t>
  </si>
  <si>
    <t xml:space="preserve">с. Савватеевка , ул. Луговая </t>
  </si>
  <si>
    <t xml:space="preserve">ИТОГО </t>
  </si>
  <si>
    <t xml:space="preserve">1 проект </t>
  </si>
  <si>
    <t xml:space="preserve">  Стоимость  проектирования  в соответствии с поданной заявкой на софинасирование из областного бюджета </t>
  </si>
  <si>
    <t xml:space="preserve"> Подготовительные работы </t>
  </si>
  <si>
    <t xml:space="preserve"> 1 проект </t>
  </si>
  <si>
    <t xml:space="preserve"> Стоимость  проектирования  на основании коммерческих предложений </t>
  </si>
  <si>
    <t xml:space="preserve">Подготовительные работы </t>
  </si>
  <si>
    <t xml:space="preserve"> ул. Зурабова, ул.Ворошило ва, ул. Энергетиков </t>
  </si>
  <si>
    <t xml:space="preserve"> Стоимость строительства из расчета  1 м трубопровода 19,0  тыс.рублей.</t>
  </si>
  <si>
    <t xml:space="preserve">14 500,0 п.м </t>
  </si>
  <si>
    <t xml:space="preserve">4898,0 п.м. </t>
  </si>
  <si>
    <t>2013,0 п.м.</t>
  </si>
  <si>
    <t xml:space="preserve">
</t>
  </si>
  <si>
    <t xml:space="preserve">686,8 п.м </t>
  </si>
  <si>
    <t xml:space="preserve">Стоимость  проектирования  в соответствии с поданной заявкой на софинасирование из областного бюджета </t>
  </si>
  <si>
    <t xml:space="preserve">проект </t>
  </si>
  <si>
    <t xml:space="preserve">1 этап -250 куб.м/ сутки; 2-этап -500  куб.м./ сутки </t>
  </si>
  <si>
    <t>-</t>
  </si>
  <si>
    <t xml:space="preserve">Заключен муниципальный контракт с ООО «Липецкий инженерно-технический центр» г. Липецк на выполнение работ по инженерным изысканиям и разработке проектно-сметной документации.   </t>
  </si>
  <si>
    <t xml:space="preserve">Заключен муниципальный контракт с  МУП АГО "Ангарский Водоканал".   </t>
  </si>
  <si>
    <t xml:space="preserve">1 проект,  800 м берегоукрепительного сооружения </t>
  </si>
  <si>
    <t>п. Мегет</t>
  </si>
  <si>
    <t xml:space="preserve">775,9 м </t>
  </si>
  <si>
    <t xml:space="preserve"> Сметная стоимость  ориентировочная. Уточнена протяженость на основании  ПСД   с 800 м до 775,9 м</t>
  </si>
  <si>
    <t xml:space="preserve">3838, 0 м </t>
  </si>
  <si>
    <t>Подготовительные работы Уточнена протяженость на основании  ПСД   с 7950 м до 7962 м</t>
  </si>
  <si>
    <t>8349,0 м.</t>
  </si>
  <si>
    <t xml:space="preserve">7962,0 м </t>
  </si>
  <si>
    <t xml:space="preserve"> Стоимость строительства  исходя из проекта аналога Уточнена протяженость на основании  ПСД   с 9555,66 м до 8723 м</t>
  </si>
  <si>
    <t xml:space="preserve">9555,66 м </t>
  </si>
  <si>
    <t xml:space="preserve">Уточнена протяженость   с 695 м до 618 м и стоимость строительства  на основании  ПСД  </t>
  </si>
  <si>
    <t>618  м</t>
  </si>
  <si>
    <t xml:space="preserve">Уточнена протяженость   с 1380 м до 1515 м и стоимость строительства  на основании  ПСД  </t>
  </si>
  <si>
    <t xml:space="preserve">Уточнена протяженость   с 550 м до 521 м и стоимость строительства  на основании  ПСД  </t>
  </si>
  <si>
    <t xml:space="preserve">Уточнена протяженость   с 680 м до 653 м и стоимость строительства  на основании  ПСД  </t>
  </si>
  <si>
    <t xml:space="preserve">521,0 м </t>
  </si>
  <si>
    <t xml:space="preserve">653,0 м </t>
  </si>
  <si>
    <t xml:space="preserve"> Получено   положительное заключение  на проектную документацию и результаты инженерных изысканий, Стоимость строительства уточнена  в соответствии  с  ПСД </t>
  </si>
  <si>
    <t>Начальник отдела по стратегическому развитию территории</t>
  </si>
  <si>
    <t>Н.Г. Евстафьева</t>
  </si>
  <si>
    <t>Исп. Р.С. Карпенко</t>
  </si>
  <si>
    <t>50 40 42</t>
  </si>
  <si>
    <t>План создания инвестиционных объектов и объектов инфраструктуры на территории Ангарского городского округа (по состоянию на 01.01.2019)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</si>
</sst>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/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11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11" xfId="0" applyBorder="1" applyAlignment="1">
      <alignment horizontal="center" wrapText="1"/>
    </xf>
    <xf numFmtId="0" fontId="2" fillId="3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96" zoomScaleNormal="100" zoomScaleSheetLayoutView="96" zoomScalePageLayoutView="110" workbookViewId="0">
      <pane ySplit="3" topLeftCell="A25" activePane="bottomLeft" state="frozen"/>
      <selection pane="bottomLeft" activeCell="P39" sqref="P39"/>
    </sheetView>
  </sheetViews>
  <sheetFormatPr defaultRowHeight="14.4" x14ac:dyDescent="0.3"/>
  <cols>
    <col min="1" max="1" width="3" style="4" customWidth="1"/>
    <col min="2" max="2" width="28.6640625" customWidth="1"/>
    <col min="3" max="3" width="13" customWidth="1"/>
    <col min="4" max="4" width="12.88671875" customWidth="1"/>
    <col min="5" max="5" width="7.5546875" customWidth="1"/>
    <col min="6" max="6" width="15.33203125" customWidth="1"/>
    <col min="7" max="7" width="5.44140625" customWidth="1"/>
    <col min="8" max="8" width="10.44140625" style="34" customWidth="1"/>
    <col min="9" max="9" width="11.5546875" style="34" customWidth="1"/>
    <col min="10" max="10" width="11.33203125" bestFit="1" customWidth="1"/>
    <col min="11" max="11" width="10.33203125" customWidth="1"/>
    <col min="12" max="12" width="9.109375" customWidth="1"/>
    <col min="13" max="13" width="9.5546875" customWidth="1"/>
    <col min="14" max="14" width="10.5546875" customWidth="1"/>
    <col min="15" max="15" width="10.6640625" customWidth="1"/>
    <col min="16" max="16" width="36.5546875" style="7" customWidth="1"/>
  </cols>
  <sheetData>
    <row r="1" spans="1:16" ht="24" customHeight="1" x14ac:dyDescent="0.3">
      <c r="B1" s="39" t="s">
        <v>118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5"/>
    </row>
    <row r="2" spans="1:16" x14ac:dyDescent="0.3">
      <c r="A2" s="41" t="s">
        <v>12</v>
      </c>
      <c r="B2" s="50" t="s">
        <v>0</v>
      </c>
      <c r="C2" s="43" t="s">
        <v>1</v>
      </c>
      <c r="D2" s="43" t="s">
        <v>43</v>
      </c>
      <c r="E2" s="43" t="s">
        <v>2</v>
      </c>
      <c r="F2" s="43" t="s">
        <v>3</v>
      </c>
      <c r="G2" s="43" t="s">
        <v>4</v>
      </c>
      <c r="H2" s="43" t="s">
        <v>5</v>
      </c>
      <c r="I2" s="43" t="s">
        <v>15</v>
      </c>
      <c r="J2" s="43" t="s">
        <v>16</v>
      </c>
      <c r="K2" s="43"/>
      <c r="L2" s="43"/>
      <c r="M2" s="43"/>
      <c r="N2" s="43"/>
      <c r="O2" s="50" t="s">
        <v>6</v>
      </c>
      <c r="P2" s="6" t="s">
        <v>14</v>
      </c>
    </row>
    <row r="3" spans="1:16" ht="46.2" customHeight="1" x14ac:dyDescent="0.3">
      <c r="A3" s="42"/>
      <c r="B3" s="51"/>
      <c r="C3" s="43"/>
      <c r="D3" s="43"/>
      <c r="E3" s="43"/>
      <c r="F3" s="43"/>
      <c r="G3" s="43"/>
      <c r="H3" s="43"/>
      <c r="I3" s="43"/>
      <c r="J3" s="1" t="s">
        <v>7</v>
      </c>
      <c r="K3" s="1" t="s">
        <v>8</v>
      </c>
      <c r="L3" s="1" t="s">
        <v>9</v>
      </c>
      <c r="M3" s="1" t="s">
        <v>10</v>
      </c>
      <c r="N3" s="1" t="s">
        <v>13</v>
      </c>
      <c r="O3" s="51"/>
      <c r="P3" s="6"/>
    </row>
    <row r="4" spans="1:16" x14ac:dyDescent="0.3">
      <c r="A4" s="44" t="s">
        <v>44</v>
      </c>
      <c r="B4" s="46" t="s">
        <v>23</v>
      </c>
      <c r="C4" s="44" t="s">
        <v>50</v>
      </c>
      <c r="D4" s="44" t="s">
        <v>54</v>
      </c>
      <c r="E4" s="44" t="s">
        <v>11</v>
      </c>
      <c r="F4" s="44" t="s">
        <v>55</v>
      </c>
      <c r="G4" s="9">
        <v>2019</v>
      </c>
      <c r="H4" s="44" t="s">
        <v>96</v>
      </c>
      <c r="I4" s="59">
        <f>4434.4/1000</f>
        <v>4.4343999999999992</v>
      </c>
      <c r="J4" s="12">
        <f>M4</f>
        <v>0.1</v>
      </c>
      <c r="K4" s="12">
        <v>0</v>
      </c>
      <c r="L4" s="12">
        <v>0</v>
      </c>
      <c r="M4" s="12">
        <f>100/1000</f>
        <v>0.1</v>
      </c>
      <c r="N4" s="9">
        <v>0</v>
      </c>
      <c r="O4" s="8" t="s">
        <v>93</v>
      </c>
      <c r="P4" s="44" t="s">
        <v>78</v>
      </c>
    </row>
    <row r="5" spans="1:16" s="11" customFormat="1" ht="49.8" customHeight="1" x14ac:dyDescent="0.3">
      <c r="A5" s="45"/>
      <c r="B5" s="47"/>
      <c r="C5" s="45"/>
      <c r="D5" s="45"/>
      <c r="E5" s="45"/>
      <c r="F5" s="45"/>
      <c r="G5" s="9">
        <v>2020</v>
      </c>
      <c r="H5" s="45"/>
      <c r="I5" s="45"/>
      <c r="J5" s="12">
        <f>K5+L5+M5+N5</f>
        <v>0.69350000000000001</v>
      </c>
      <c r="K5" s="12">
        <v>0</v>
      </c>
      <c r="L5" s="12">
        <v>0</v>
      </c>
      <c r="M5" s="12">
        <f>693.5/1000</f>
        <v>0.69350000000000001</v>
      </c>
      <c r="N5" s="12">
        <v>0</v>
      </c>
      <c r="O5" s="8" t="s">
        <v>93</v>
      </c>
      <c r="P5" s="45"/>
    </row>
    <row r="6" spans="1:16" s="11" customFormat="1" x14ac:dyDescent="0.3">
      <c r="A6" s="44" t="s">
        <v>45</v>
      </c>
      <c r="B6" s="46" t="s">
        <v>24</v>
      </c>
      <c r="C6" s="44" t="s">
        <v>53</v>
      </c>
      <c r="D6" s="44" t="s">
        <v>54</v>
      </c>
      <c r="E6" s="44" t="s">
        <v>11</v>
      </c>
      <c r="F6" s="44" t="s">
        <v>97</v>
      </c>
      <c r="G6" s="9">
        <v>2020</v>
      </c>
      <c r="H6" s="48" t="s">
        <v>98</v>
      </c>
      <c r="I6" s="60">
        <f>7075.5/1000</f>
        <v>7.0754999999999999</v>
      </c>
      <c r="J6" s="12">
        <f>M6</f>
        <v>0.2137</v>
      </c>
      <c r="K6" s="12">
        <v>0</v>
      </c>
      <c r="L6" s="12">
        <v>0</v>
      </c>
      <c r="M6" s="12">
        <f>213.7/1000</f>
        <v>0.2137</v>
      </c>
      <c r="N6" s="12">
        <v>0</v>
      </c>
      <c r="O6" s="16" t="s">
        <v>93</v>
      </c>
      <c r="P6" s="44" t="s">
        <v>99</v>
      </c>
    </row>
    <row r="7" spans="1:16" s="11" customFormat="1" ht="43.8" customHeight="1" x14ac:dyDescent="0.3">
      <c r="A7" s="45"/>
      <c r="B7" s="47"/>
      <c r="C7" s="45"/>
      <c r="D7" s="45"/>
      <c r="E7" s="45"/>
      <c r="F7" s="45"/>
      <c r="G7" s="9">
        <v>2021</v>
      </c>
      <c r="H7" s="49"/>
      <c r="I7" s="61"/>
      <c r="J7" s="12">
        <f t="shared" ref="J7:J28" si="0">K7+L7+M7+N7</f>
        <v>1.0979000000000001</v>
      </c>
      <c r="K7" s="12">
        <v>0</v>
      </c>
      <c r="L7" s="12">
        <v>0</v>
      </c>
      <c r="M7" s="12">
        <f>1097.9/1000</f>
        <v>1.0979000000000001</v>
      </c>
      <c r="N7" s="12">
        <v>0</v>
      </c>
      <c r="O7" s="8" t="s">
        <v>93</v>
      </c>
      <c r="P7" s="45"/>
    </row>
    <row r="8" spans="1:16" s="11" customFormat="1" ht="52.2" customHeight="1" x14ac:dyDescent="0.3">
      <c r="A8" s="8" t="s">
        <v>46</v>
      </c>
      <c r="B8" s="29" t="s">
        <v>25</v>
      </c>
      <c r="C8" s="9" t="s">
        <v>49</v>
      </c>
      <c r="D8" s="9" t="s">
        <v>54</v>
      </c>
      <c r="E8" s="9" t="s">
        <v>11</v>
      </c>
      <c r="F8" s="9" t="s">
        <v>57</v>
      </c>
      <c r="G8" s="9">
        <v>2019</v>
      </c>
      <c r="H8" s="19" t="s">
        <v>100</v>
      </c>
      <c r="I8" s="21">
        <v>2.14</v>
      </c>
      <c r="J8" s="12">
        <f t="shared" si="0"/>
        <v>2.1385000000000001</v>
      </c>
      <c r="K8" s="12">
        <v>0</v>
      </c>
      <c r="L8" s="12">
        <v>0</v>
      </c>
      <c r="M8" s="12">
        <f>2138.5/1000</f>
        <v>2.1385000000000001</v>
      </c>
      <c r="N8" s="12">
        <v>0</v>
      </c>
      <c r="O8" s="8" t="s">
        <v>93</v>
      </c>
      <c r="P8" s="10" t="s">
        <v>79</v>
      </c>
    </row>
    <row r="9" spans="1:16" s="11" customFormat="1" ht="64.2" customHeight="1" x14ac:dyDescent="0.3">
      <c r="A9" s="8" t="s">
        <v>47</v>
      </c>
      <c r="B9" s="29" t="s">
        <v>26</v>
      </c>
      <c r="C9" s="9" t="s">
        <v>50</v>
      </c>
      <c r="D9" s="9" t="s">
        <v>54</v>
      </c>
      <c r="E9" s="9" t="s">
        <v>11</v>
      </c>
      <c r="F9" s="9" t="s">
        <v>56</v>
      </c>
      <c r="G9" s="9">
        <v>2021</v>
      </c>
      <c r="H9" s="19" t="s">
        <v>80</v>
      </c>
      <c r="I9" s="21">
        <v>13.62</v>
      </c>
      <c r="J9" s="12">
        <f t="shared" si="0"/>
        <v>13.6235</v>
      </c>
      <c r="K9" s="12">
        <v>0</v>
      </c>
      <c r="L9" s="12">
        <v>0</v>
      </c>
      <c r="M9" s="12">
        <f>13623.5/1000</f>
        <v>13.6235</v>
      </c>
      <c r="N9" s="12">
        <v>0</v>
      </c>
      <c r="O9" s="8" t="s">
        <v>93</v>
      </c>
      <c r="P9" s="10" t="s">
        <v>81</v>
      </c>
    </row>
    <row r="10" spans="1:16" s="11" customFormat="1" ht="45.6" customHeight="1" x14ac:dyDescent="0.3">
      <c r="A10" s="8" t="s">
        <v>17</v>
      </c>
      <c r="B10" s="30" t="s">
        <v>27</v>
      </c>
      <c r="C10" s="9" t="s">
        <v>48</v>
      </c>
      <c r="D10" s="9" t="s">
        <v>54</v>
      </c>
      <c r="E10" s="9" t="s">
        <v>11</v>
      </c>
      <c r="F10" s="9" t="s">
        <v>58</v>
      </c>
      <c r="G10" s="9">
        <v>2019</v>
      </c>
      <c r="H10" s="19" t="s">
        <v>102</v>
      </c>
      <c r="I10" s="21">
        <v>2.4</v>
      </c>
      <c r="J10" s="12">
        <f t="shared" si="0"/>
        <v>2.4028</v>
      </c>
      <c r="K10" s="12">
        <v>0</v>
      </c>
      <c r="L10" s="12">
        <v>0</v>
      </c>
      <c r="M10" s="12">
        <f>2402.8/1000</f>
        <v>2.4028</v>
      </c>
      <c r="N10" s="12">
        <v>0</v>
      </c>
      <c r="O10" s="8" t="s">
        <v>93</v>
      </c>
      <c r="P10" s="10" t="s">
        <v>82</v>
      </c>
    </row>
    <row r="11" spans="1:16" s="11" customFormat="1" ht="36" x14ac:dyDescent="0.3">
      <c r="A11" s="15" t="s">
        <v>18</v>
      </c>
      <c r="B11" s="31" t="s">
        <v>28</v>
      </c>
      <c r="C11" s="13" t="s">
        <v>48</v>
      </c>
      <c r="D11" s="9" t="s">
        <v>54</v>
      </c>
      <c r="E11" s="9" t="s">
        <v>11</v>
      </c>
      <c r="F11" s="9" t="s">
        <v>59</v>
      </c>
      <c r="G11" s="9">
        <v>2019</v>
      </c>
      <c r="H11" s="19" t="s">
        <v>103</v>
      </c>
      <c r="I11" s="21">
        <v>3.19</v>
      </c>
      <c r="J11" s="12">
        <f t="shared" si="0"/>
        <v>3.1933000000000002</v>
      </c>
      <c r="K11" s="12">
        <v>0</v>
      </c>
      <c r="L11" s="12">
        <v>0</v>
      </c>
      <c r="M11" s="22">
        <f>3193.3/1000</f>
        <v>3.1933000000000002</v>
      </c>
      <c r="N11" s="12">
        <v>0</v>
      </c>
      <c r="O11" s="8" t="s">
        <v>93</v>
      </c>
      <c r="P11" s="10" t="s">
        <v>101</v>
      </c>
    </row>
    <row r="12" spans="1:16" s="11" customFormat="1" x14ac:dyDescent="0.3">
      <c r="A12" s="48" t="s">
        <v>19</v>
      </c>
      <c r="B12" s="52" t="s">
        <v>29</v>
      </c>
      <c r="C12" s="48" t="s">
        <v>48</v>
      </c>
      <c r="D12" s="48" t="s">
        <v>54</v>
      </c>
      <c r="E12" s="48" t="s">
        <v>11</v>
      </c>
      <c r="F12" s="44" t="s">
        <v>63</v>
      </c>
      <c r="G12" s="19">
        <v>2019</v>
      </c>
      <c r="H12" s="17"/>
      <c r="I12" s="21">
        <v>3.16</v>
      </c>
      <c r="J12" s="12">
        <f t="shared" si="0"/>
        <v>3.1549999999999998</v>
      </c>
      <c r="K12" s="12">
        <v>0</v>
      </c>
      <c r="L12" s="12">
        <v>0</v>
      </c>
      <c r="M12" s="23">
        <f>3155/1000</f>
        <v>3.1549999999999998</v>
      </c>
      <c r="N12" s="12">
        <v>0</v>
      </c>
      <c r="O12" s="16" t="s">
        <v>93</v>
      </c>
      <c r="P12" s="10" t="s">
        <v>82</v>
      </c>
    </row>
    <row r="13" spans="1:16" s="11" customFormat="1" ht="36" x14ac:dyDescent="0.3">
      <c r="A13" s="49"/>
      <c r="B13" s="53"/>
      <c r="C13" s="49"/>
      <c r="D13" s="49"/>
      <c r="E13" s="49"/>
      <c r="F13" s="45"/>
      <c r="G13" s="20" t="s">
        <v>64</v>
      </c>
      <c r="H13" s="19" t="s">
        <v>105</v>
      </c>
      <c r="I13" s="21">
        <v>505.49400000000003</v>
      </c>
      <c r="J13" s="21">
        <f t="shared" si="0"/>
        <v>29.444299999999998</v>
      </c>
      <c r="K13" s="12">
        <v>0</v>
      </c>
      <c r="L13" s="12">
        <v>0</v>
      </c>
      <c r="M13" s="24">
        <f>(28867.7+576.6)/1000</f>
        <v>29.444299999999998</v>
      </c>
      <c r="N13" s="12">
        <v>0</v>
      </c>
      <c r="O13" s="8" t="s">
        <v>93</v>
      </c>
      <c r="P13" s="10" t="s">
        <v>104</v>
      </c>
    </row>
    <row r="14" spans="1:16" s="11" customFormat="1" ht="33.6" customHeight="1" x14ac:dyDescent="0.3">
      <c r="A14" s="44" t="s">
        <v>20</v>
      </c>
      <c r="B14" s="54" t="s">
        <v>30</v>
      </c>
      <c r="C14" s="44" t="s">
        <v>48</v>
      </c>
      <c r="D14" s="48" t="s">
        <v>60</v>
      </c>
      <c r="E14" s="48" t="s">
        <v>11</v>
      </c>
      <c r="F14" s="19" t="s">
        <v>62</v>
      </c>
      <c r="G14" s="20" t="s">
        <v>38</v>
      </c>
      <c r="H14" s="19" t="s">
        <v>86</v>
      </c>
      <c r="I14" s="21">
        <f>J14</f>
        <v>12.8978</v>
      </c>
      <c r="J14" s="21">
        <f t="shared" si="0"/>
        <v>12.8978</v>
      </c>
      <c r="K14" s="12">
        <v>0</v>
      </c>
      <c r="L14" s="12">
        <v>0</v>
      </c>
      <c r="M14" s="24">
        <f>12897.8/1000</f>
        <v>12.8978</v>
      </c>
      <c r="N14" s="12">
        <v>0</v>
      </c>
      <c r="O14" s="16" t="s">
        <v>93</v>
      </c>
      <c r="P14" s="10"/>
    </row>
    <row r="15" spans="1:16" s="11" customFormat="1" ht="38.4" customHeight="1" x14ac:dyDescent="0.3">
      <c r="A15" s="45"/>
      <c r="B15" s="55"/>
      <c r="C15" s="45"/>
      <c r="D15" s="49"/>
      <c r="E15" s="49"/>
      <c r="F15" s="19" t="s">
        <v>83</v>
      </c>
      <c r="G15" s="20" t="s">
        <v>61</v>
      </c>
      <c r="H15" s="19" t="s">
        <v>87</v>
      </c>
      <c r="I15" s="21">
        <f>J15</f>
        <v>9.5858999999999988</v>
      </c>
      <c r="J15" s="21">
        <f t="shared" si="0"/>
        <v>9.5858999999999988</v>
      </c>
      <c r="K15" s="12">
        <v>0</v>
      </c>
      <c r="L15" s="12">
        <v>0</v>
      </c>
      <c r="M15" s="21">
        <f>9585.9/1000</f>
        <v>9.5858999999999988</v>
      </c>
      <c r="N15" s="12">
        <v>0</v>
      </c>
      <c r="O15" s="8" t="s">
        <v>93</v>
      </c>
      <c r="P15" s="10" t="s">
        <v>88</v>
      </c>
    </row>
    <row r="16" spans="1:16" s="11" customFormat="1" ht="67.8" customHeight="1" x14ac:dyDescent="0.3">
      <c r="A16" s="44" t="s">
        <v>21</v>
      </c>
      <c r="B16" s="54" t="s">
        <v>31</v>
      </c>
      <c r="C16" s="25" t="s">
        <v>50</v>
      </c>
      <c r="D16" s="44" t="s">
        <v>54</v>
      </c>
      <c r="E16" s="44" t="s">
        <v>11</v>
      </c>
      <c r="F16" s="48" t="s">
        <v>65</v>
      </c>
      <c r="G16" s="20" t="s">
        <v>38</v>
      </c>
      <c r="H16" s="19" t="s">
        <v>77</v>
      </c>
      <c r="I16" s="21">
        <v>2.39</v>
      </c>
      <c r="J16" s="21">
        <f>M16</f>
        <v>2.3895999999999997</v>
      </c>
      <c r="K16" s="12">
        <v>0</v>
      </c>
      <c r="L16" s="12">
        <v>0</v>
      </c>
      <c r="M16" s="21">
        <f>2389.6/1000</f>
        <v>2.3895999999999997</v>
      </c>
      <c r="N16" s="12">
        <v>0</v>
      </c>
      <c r="O16" s="16"/>
      <c r="P16" s="10" t="s">
        <v>94</v>
      </c>
    </row>
    <row r="17" spans="1:16" s="11" customFormat="1" ht="43.2" customHeight="1" x14ac:dyDescent="0.3">
      <c r="A17" s="45"/>
      <c r="B17" s="55"/>
      <c r="C17" s="13" t="s">
        <v>53</v>
      </c>
      <c r="D17" s="45"/>
      <c r="E17" s="45"/>
      <c r="F17" s="49"/>
      <c r="G17" s="14" t="s">
        <v>41</v>
      </c>
      <c r="H17" s="19" t="s">
        <v>107</v>
      </c>
      <c r="I17" s="21">
        <v>100.03</v>
      </c>
      <c r="J17" s="12">
        <f t="shared" si="0"/>
        <v>6.1583000000000006</v>
      </c>
      <c r="K17" s="12">
        <v>0</v>
      </c>
      <c r="L17" s="12">
        <v>0</v>
      </c>
      <c r="M17" s="12">
        <f>6158.3/1000</f>
        <v>6.1583000000000006</v>
      </c>
      <c r="N17" s="12">
        <v>0</v>
      </c>
      <c r="O17" s="8" t="s">
        <v>93</v>
      </c>
      <c r="P17" s="10" t="s">
        <v>106</v>
      </c>
    </row>
    <row r="18" spans="1:16" s="11" customFormat="1" ht="72.599999999999994" customHeight="1" x14ac:dyDescent="0.3">
      <c r="A18" s="44" t="s">
        <v>22</v>
      </c>
      <c r="B18" s="54" t="s">
        <v>32</v>
      </c>
      <c r="C18" s="13" t="s">
        <v>50</v>
      </c>
      <c r="D18" s="44" t="s">
        <v>66</v>
      </c>
      <c r="E18" s="44" t="s">
        <v>11</v>
      </c>
      <c r="F18" s="48" t="s">
        <v>67</v>
      </c>
      <c r="G18" s="14" t="s">
        <v>38</v>
      </c>
      <c r="H18" s="19" t="s">
        <v>77</v>
      </c>
      <c r="I18" s="21">
        <v>4.59</v>
      </c>
      <c r="J18" s="12">
        <f>M18</f>
        <v>4.5869999999999997</v>
      </c>
      <c r="K18" s="12">
        <v>0</v>
      </c>
      <c r="L18" s="12">
        <v>0</v>
      </c>
      <c r="M18" s="12">
        <f>4587/1000</f>
        <v>4.5869999999999997</v>
      </c>
      <c r="N18" s="12">
        <v>0</v>
      </c>
      <c r="O18" s="16"/>
      <c r="P18" s="10" t="s">
        <v>94</v>
      </c>
    </row>
    <row r="19" spans="1:16" s="11" customFormat="1" ht="39.6" customHeight="1" x14ac:dyDescent="0.3">
      <c r="A19" s="45"/>
      <c r="B19" s="55"/>
      <c r="C19" s="13" t="s">
        <v>53</v>
      </c>
      <c r="D19" s="45"/>
      <c r="E19" s="45"/>
      <c r="F19" s="49"/>
      <c r="G19" s="14" t="s">
        <v>41</v>
      </c>
      <c r="H19" s="19">
        <v>1515</v>
      </c>
      <c r="I19" s="21">
        <v>151.57</v>
      </c>
      <c r="J19" s="12">
        <f t="shared" si="0"/>
        <v>12.030299999999999</v>
      </c>
      <c r="K19" s="12">
        <v>0</v>
      </c>
      <c r="L19" s="12">
        <v>0</v>
      </c>
      <c r="M19" s="12">
        <f>12030.3/1000</f>
        <v>12.030299999999999</v>
      </c>
      <c r="N19" s="12">
        <v>0</v>
      </c>
      <c r="O19" s="8" t="s">
        <v>93</v>
      </c>
      <c r="P19" s="10" t="s">
        <v>108</v>
      </c>
    </row>
    <row r="20" spans="1:16" s="11" customFormat="1" ht="65.400000000000006" customHeight="1" x14ac:dyDescent="0.3">
      <c r="A20" s="44">
        <v>11</v>
      </c>
      <c r="B20" s="54" t="s">
        <v>33</v>
      </c>
      <c r="C20" s="13" t="s">
        <v>52</v>
      </c>
      <c r="D20" s="44" t="s">
        <v>66</v>
      </c>
      <c r="E20" s="44" t="s">
        <v>11</v>
      </c>
      <c r="F20" s="48" t="s">
        <v>68</v>
      </c>
      <c r="G20" s="14" t="s">
        <v>38</v>
      </c>
      <c r="H20" s="19" t="s">
        <v>77</v>
      </c>
      <c r="I20" s="21">
        <v>1.92</v>
      </c>
      <c r="J20" s="12">
        <f>M20</f>
        <v>1.9245000000000001</v>
      </c>
      <c r="K20" s="12">
        <v>0</v>
      </c>
      <c r="L20" s="12">
        <v>0</v>
      </c>
      <c r="M20" s="12">
        <f>1924.5/1000</f>
        <v>1.9245000000000001</v>
      </c>
      <c r="N20" s="12">
        <v>0</v>
      </c>
      <c r="O20" s="16" t="s">
        <v>93</v>
      </c>
      <c r="P20" s="10" t="s">
        <v>94</v>
      </c>
    </row>
    <row r="21" spans="1:16" s="11" customFormat="1" ht="37.799999999999997" customHeight="1" x14ac:dyDescent="0.3">
      <c r="A21" s="45"/>
      <c r="B21" s="55"/>
      <c r="C21" s="13" t="s">
        <v>53</v>
      </c>
      <c r="D21" s="45"/>
      <c r="E21" s="45"/>
      <c r="F21" s="49"/>
      <c r="G21" s="14" t="s">
        <v>41</v>
      </c>
      <c r="H21" s="19" t="s">
        <v>111</v>
      </c>
      <c r="I21" s="21">
        <v>71.05</v>
      </c>
      <c r="J21" s="12">
        <f t="shared" si="0"/>
        <v>4.9148000000000005</v>
      </c>
      <c r="K21" s="12">
        <v>0</v>
      </c>
      <c r="L21" s="12">
        <v>0</v>
      </c>
      <c r="M21" s="12">
        <f>4914.8/1000</f>
        <v>4.9148000000000005</v>
      </c>
      <c r="N21" s="12">
        <v>0</v>
      </c>
      <c r="O21" s="8" t="s">
        <v>93</v>
      </c>
      <c r="P21" s="10" t="s">
        <v>109</v>
      </c>
    </row>
    <row r="22" spans="1:16" s="11" customFormat="1" ht="60" x14ac:dyDescent="0.3">
      <c r="A22" s="44">
        <v>12</v>
      </c>
      <c r="B22" s="54" t="s">
        <v>34</v>
      </c>
      <c r="C22" s="13" t="s">
        <v>50</v>
      </c>
      <c r="D22" s="44" t="s">
        <v>66</v>
      </c>
      <c r="E22" s="44" t="s">
        <v>11</v>
      </c>
      <c r="F22" s="48" t="s">
        <v>69</v>
      </c>
      <c r="G22" s="14" t="s">
        <v>38</v>
      </c>
      <c r="H22" s="19" t="s">
        <v>77</v>
      </c>
      <c r="I22" s="21">
        <v>2.34</v>
      </c>
      <c r="J22" s="12">
        <f>M22</f>
        <v>2.3414999999999999</v>
      </c>
      <c r="K22" s="12">
        <v>0</v>
      </c>
      <c r="L22" s="12">
        <v>0</v>
      </c>
      <c r="M22" s="12">
        <f>2341.5/1000</f>
        <v>2.3414999999999999</v>
      </c>
      <c r="N22" s="12">
        <v>0</v>
      </c>
      <c r="O22" s="16" t="s">
        <v>93</v>
      </c>
      <c r="P22" s="10" t="s">
        <v>94</v>
      </c>
    </row>
    <row r="23" spans="1:16" s="11" customFormat="1" ht="30.6" customHeight="1" x14ac:dyDescent="0.3">
      <c r="A23" s="45"/>
      <c r="B23" s="55"/>
      <c r="C23" s="13" t="s">
        <v>53</v>
      </c>
      <c r="D23" s="45"/>
      <c r="E23" s="45"/>
      <c r="F23" s="49"/>
      <c r="G23" s="14" t="s">
        <v>41</v>
      </c>
      <c r="H23" s="19" t="s">
        <v>112</v>
      </c>
      <c r="I23" s="21">
        <v>67.2</v>
      </c>
      <c r="J23" s="12">
        <f t="shared" si="0"/>
        <v>6.0293999999999999</v>
      </c>
      <c r="K23" s="12">
        <v>0</v>
      </c>
      <c r="L23" s="12">
        <v>0</v>
      </c>
      <c r="M23" s="12">
        <f>6029.4/1000</f>
        <v>6.0293999999999999</v>
      </c>
      <c r="N23" s="12">
        <v>0</v>
      </c>
      <c r="O23" s="8" t="s">
        <v>93</v>
      </c>
      <c r="P23" s="10" t="s">
        <v>110</v>
      </c>
    </row>
    <row r="24" spans="1:16" s="11" customFormat="1" ht="63" customHeight="1" x14ac:dyDescent="0.3">
      <c r="A24" s="15">
        <v>13</v>
      </c>
      <c r="B24" s="32" t="s">
        <v>35</v>
      </c>
      <c r="C24" s="13" t="s">
        <v>49</v>
      </c>
      <c r="D24" s="9" t="s">
        <v>66</v>
      </c>
      <c r="E24" s="9" t="s">
        <v>11</v>
      </c>
      <c r="F24" s="9" t="s">
        <v>70</v>
      </c>
      <c r="G24" s="14" t="s">
        <v>36</v>
      </c>
      <c r="H24" s="19" t="s">
        <v>85</v>
      </c>
      <c r="I24" s="21">
        <v>275.5</v>
      </c>
      <c r="J24" s="12">
        <f t="shared" si="0"/>
        <v>22.5655</v>
      </c>
      <c r="K24" s="12">
        <v>0</v>
      </c>
      <c r="L24" s="12">
        <v>0</v>
      </c>
      <c r="M24" s="12">
        <f>22565.5/1000</f>
        <v>22.5655</v>
      </c>
      <c r="N24" s="12">
        <v>0</v>
      </c>
      <c r="O24" s="8" t="s">
        <v>93</v>
      </c>
      <c r="P24" s="10" t="s">
        <v>84</v>
      </c>
    </row>
    <row r="25" spans="1:16" s="11" customFormat="1" ht="41.4" customHeight="1" x14ac:dyDescent="0.3">
      <c r="A25" s="15">
        <v>14</v>
      </c>
      <c r="B25" s="32" t="s">
        <v>37</v>
      </c>
      <c r="C25" s="13" t="s">
        <v>49</v>
      </c>
      <c r="D25" s="9" t="s">
        <v>71</v>
      </c>
      <c r="E25" s="9" t="s">
        <v>11</v>
      </c>
      <c r="F25" s="9" t="s">
        <v>72</v>
      </c>
      <c r="G25" s="14" t="s">
        <v>38</v>
      </c>
      <c r="H25" s="19" t="s">
        <v>89</v>
      </c>
      <c r="I25" s="21">
        <v>4.18</v>
      </c>
      <c r="J25" s="12">
        <f t="shared" si="0"/>
        <v>4.1760000000000002</v>
      </c>
      <c r="K25" s="12">
        <v>0</v>
      </c>
      <c r="L25" s="12">
        <v>0</v>
      </c>
      <c r="M25" s="12">
        <f>4176/1000</f>
        <v>4.1760000000000002</v>
      </c>
      <c r="N25" s="12">
        <v>0</v>
      </c>
      <c r="O25" s="8" t="s">
        <v>93</v>
      </c>
      <c r="P25" s="10" t="s">
        <v>95</v>
      </c>
    </row>
    <row r="26" spans="1:16" s="11" customFormat="1" ht="43.2" customHeight="1" x14ac:dyDescent="0.3">
      <c r="A26" s="15">
        <v>15</v>
      </c>
      <c r="B26" s="32" t="s">
        <v>39</v>
      </c>
      <c r="C26" s="13" t="s">
        <v>50</v>
      </c>
      <c r="D26" s="9" t="s">
        <v>66</v>
      </c>
      <c r="E26" s="9" t="s">
        <v>11</v>
      </c>
      <c r="F26" s="9" t="s">
        <v>73</v>
      </c>
      <c r="G26" s="14" t="s">
        <v>41</v>
      </c>
      <c r="H26" s="19" t="s">
        <v>80</v>
      </c>
      <c r="I26" s="21">
        <v>150</v>
      </c>
      <c r="J26" s="12">
        <f t="shared" si="0"/>
        <v>5.7378999999999998</v>
      </c>
      <c r="K26" s="12">
        <v>0</v>
      </c>
      <c r="L26" s="12">
        <v>0</v>
      </c>
      <c r="M26" s="12">
        <f>5737.9/1000</f>
        <v>5.7378999999999998</v>
      </c>
      <c r="N26" s="12">
        <v>0</v>
      </c>
      <c r="O26" s="8" t="s">
        <v>93</v>
      </c>
      <c r="P26" s="10" t="s">
        <v>90</v>
      </c>
    </row>
    <row r="27" spans="1:16" s="11" customFormat="1" ht="43.2" customHeight="1" x14ac:dyDescent="0.3">
      <c r="A27" s="15">
        <v>16</v>
      </c>
      <c r="B27" s="32" t="s">
        <v>40</v>
      </c>
      <c r="C27" s="13" t="s">
        <v>50</v>
      </c>
      <c r="D27" s="9" t="s">
        <v>66</v>
      </c>
      <c r="E27" s="9" t="s">
        <v>11</v>
      </c>
      <c r="F27" s="9" t="s">
        <v>74</v>
      </c>
      <c r="G27" s="14" t="s">
        <v>38</v>
      </c>
      <c r="H27" s="19" t="s">
        <v>91</v>
      </c>
      <c r="I27" s="21">
        <v>4</v>
      </c>
      <c r="J27" s="12">
        <f t="shared" si="0"/>
        <v>4</v>
      </c>
      <c r="K27" s="12">
        <v>0</v>
      </c>
      <c r="L27" s="12">
        <v>0</v>
      </c>
      <c r="M27" s="12">
        <f>4000/1000</f>
        <v>4</v>
      </c>
      <c r="N27" s="12">
        <v>0</v>
      </c>
      <c r="O27" s="8" t="s">
        <v>93</v>
      </c>
      <c r="P27" s="10"/>
    </row>
    <row r="28" spans="1:16" s="11" customFormat="1" ht="55.8" customHeight="1" x14ac:dyDescent="0.3">
      <c r="A28" s="15">
        <v>17</v>
      </c>
      <c r="B28" s="32" t="s">
        <v>42</v>
      </c>
      <c r="C28" s="13" t="s">
        <v>48</v>
      </c>
      <c r="D28" s="9" t="s">
        <v>51</v>
      </c>
      <c r="E28" s="9" t="s">
        <v>11</v>
      </c>
      <c r="F28" s="9" t="s">
        <v>75</v>
      </c>
      <c r="G28" s="14" t="s">
        <v>36</v>
      </c>
      <c r="H28" s="19" t="s">
        <v>92</v>
      </c>
      <c r="I28" s="21">
        <v>154.80000000000001</v>
      </c>
      <c r="J28" s="12">
        <f t="shared" si="0"/>
        <v>12.5776</v>
      </c>
      <c r="K28" s="12">
        <v>0</v>
      </c>
      <c r="L28" s="12">
        <v>0</v>
      </c>
      <c r="M28" s="12">
        <f>12577.6/1000</f>
        <v>12.5776</v>
      </c>
      <c r="N28" s="12">
        <v>0</v>
      </c>
      <c r="O28" s="33" t="s">
        <v>93</v>
      </c>
      <c r="P28" s="28" t="s">
        <v>113</v>
      </c>
    </row>
    <row r="29" spans="1:16" s="11" customFormat="1" x14ac:dyDescent="0.3">
      <c r="A29" s="15"/>
      <c r="B29" s="56" t="s">
        <v>76</v>
      </c>
      <c r="C29" s="57"/>
      <c r="D29" s="57"/>
      <c r="E29" s="57"/>
      <c r="F29" s="57"/>
      <c r="G29" s="58"/>
      <c r="H29" s="17"/>
      <c r="I29" s="18"/>
      <c r="J29" s="26">
        <f>SUM(J4:J28)</f>
        <v>167.97859999999997</v>
      </c>
      <c r="K29" s="26"/>
      <c r="L29" s="26">
        <f>SUM(L4:L28)</f>
        <v>0</v>
      </c>
      <c r="M29" s="26">
        <f>SUM(M4:M28)</f>
        <v>167.97859999999997</v>
      </c>
      <c r="N29" s="12"/>
      <c r="O29" s="8"/>
      <c r="P29" s="27"/>
    </row>
    <row r="30" spans="1:16" s="3" customFormat="1" ht="12.75" x14ac:dyDescent="0.2">
      <c r="A30" s="4"/>
      <c r="H30" s="36"/>
      <c r="I30" s="36"/>
      <c r="P30" s="37"/>
    </row>
    <row r="31" spans="1:16" s="2" customFormat="1" ht="15.75" customHeight="1" x14ac:dyDescent="0.25">
      <c r="A31" s="40" t="s">
        <v>114</v>
      </c>
      <c r="B31" s="40"/>
      <c r="C31" s="40"/>
      <c r="D31" s="40"/>
      <c r="E31" s="40"/>
      <c r="G31" s="35"/>
      <c r="H31" s="38"/>
      <c r="I31" s="38"/>
      <c r="K31" s="35"/>
      <c r="L31" s="35"/>
      <c r="M31" s="35" t="s">
        <v>115</v>
      </c>
      <c r="P31" s="35"/>
    </row>
    <row r="32" spans="1:16" s="3" customFormat="1" ht="13.8" x14ac:dyDescent="0.3">
      <c r="A32" s="4"/>
      <c r="H32" s="36"/>
      <c r="I32" s="36"/>
      <c r="P32" s="37"/>
    </row>
    <row r="33" spans="2:2" x14ac:dyDescent="0.3">
      <c r="B33" s="2" t="s">
        <v>116</v>
      </c>
    </row>
    <row r="34" spans="2:2" ht="15" x14ac:dyDescent="0.25">
      <c r="B34" s="3" t="s">
        <v>117</v>
      </c>
    </row>
  </sheetData>
  <mergeCells count="63">
    <mergeCell ref="P6:P7"/>
    <mergeCell ref="P4:P5"/>
    <mergeCell ref="B29:G29"/>
    <mergeCell ref="H4:H5"/>
    <mergeCell ref="I4:I5"/>
    <mergeCell ref="H6:H7"/>
    <mergeCell ref="I6:I7"/>
    <mergeCell ref="B22:B23"/>
    <mergeCell ref="B16:B17"/>
    <mergeCell ref="B4:B5"/>
    <mergeCell ref="E4:E5"/>
    <mergeCell ref="C4:C5"/>
    <mergeCell ref="F4:F5"/>
    <mergeCell ref="D4:D5"/>
    <mergeCell ref="F16:F17"/>
    <mergeCell ref="F6:F7"/>
    <mergeCell ref="A22:A23"/>
    <mergeCell ref="D22:D23"/>
    <mergeCell ref="E22:E23"/>
    <mergeCell ref="F22:F23"/>
    <mergeCell ref="A20:A21"/>
    <mergeCell ref="B20:B21"/>
    <mergeCell ref="D20:D21"/>
    <mergeCell ref="E20:E21"/>
    <mergeCell ref="F20:F21"/>
    <mergeCell ref="A18:A19"/>
    <mergeCell ref="B18:B19"/>
    <mergeCell ref="D18:D19"/>
    <mergeCell ref="E18:E19"/>
    <mergeCell ref="F18:F19"/>
    <mergeCell ref="A14:A15"/>
    <mergeCell ref="B14:B15"/>
    <mergeCell ref="C14:C15"/>
    <mergeCell ref="D14:D15"/>
    <mergeCell ref="E14:E15"/>
    <mergeCell ref="A12:A13"/>
    <mergeCell ref="I2:I3"/>
    <mergeCell ref="J2:N2"/>
    <mergeCell ref="O2:O3"/>
    <mergeCell ref="B2:B3"/>
    <mergeCell ref="C2:C3"/>
    <mergeCell ref="D2:D3"/>
    <mergeCell ref="E2:E3"/>
    <mergeCell ref="H2:H3"/>
    <mergeCell ref="B12:B13"/>
    <mergeCell ref="C12:C13"/>
    <mergeCell ref="D12:D13"/>
    <mergeCell ref="E12:E13"/>
    <mergeCell ref="B1:O1"/>
    <mergeCell ref="A31:E31"/>
    <mergeCell ref="A2:A3"/>
    <mergeCell ref="F2:F3"/>
    <mergeCell ref="G2:G3"/>
    <mergeCell ref="A4:A5"/>
    <mergeCell ref="A6:A7"/>
    <mergeCell ref="B6:B7"/>
    <mergeCell ref="F12:F13"/>
    <mergeCell ref="C6:C7"/>
    <mergeCell ref="D6:D7"/>
    <mergeCell ref="E6:E7"/>
    <mergeCell ref="A16:A17"/>
    <mergeCell ref="D16:D17"/>
    <mergeCell ref="E16:E17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Роман Сергеевич</dc:creator>
  <cp:lastModifiedBy>Карпенко Роман Сергеевич</cp:lastModifiedBy>
  <cp:lastPrinted>2019-02-11T10:06:27Z</cp:lastPrinted>
  <dcterms:created xsi:type="dcterms:W3CDTF">2016-09-06T08:40:51Z</dcterms:created>
  <dcterms:modified xsi:type="dcterms:W3CDTF">2019-07-03T02:35:25Z</dcterms:modified>
</cp:coreProperties>
</file>